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Assumptions" sheetId="2" state="visible" r:id="rId2"/>
    <sheet xmlns:r="http://schemas.openxmlformats.org/officeDocument/2006/relationships" name="CEA Model" sheetId="3" state="visible" r:id="rId3"/>
    <sheet xmlns:r="http://schemas.openxmlformats.org/officeDocument/2006/relationships" name="Critique" sheetId="4" state="visible" r:id="rId4"/>
  </sheets>
  <definedNames/>
  <calcPr calcId="124519" fullCalcOnLoad="1"/>
</workbook>
</file>

<file path=xl/styles.xml><?xml version="1.0" encoding="utf-8"?>
<styleSheet xmlns="http://schemas.openxmlformats.org/spreadsheetml/2006/main">
  <numFmts count="5">
    <numFmt numFmtId="164" formatCode="$#,##0.00"/>
    <numFmt numFmtId="165" formatCode="0.0x"/>
    <numFmt numFmtId="166" formatCode="$#,##0"/>
    <numFmt numFmtId="167" formatCode="$#,##0.000"/>
    <numFmt numFmtId="168" formatCode="0.0%"/>
  </numFmts>
  <fonts count="9">
    <font>
      <name val="Calibri"/>
      <family val="2"/>
      <color theme="1"/>
      <sz val="11"/>
      <scheme val="minor"/>
    </font>
    <font>
      <name val="Arial"/>
      <b val="1"/>
      <color rgb="00FFFFFF"/>
      <sz val="14"/>
    </font>
    <font>
      <name val="Arial"/>
      <b val="1"/>
      <color rgb="00FFFFFF"/>
      <sz val="11"/>
    </font>
    <font>
      <name val="Arial"/>
      <b val="1"/>
      <color rgb="00000000"/>
      <sz val="10"/>
    </font>
    <font>
      <name val="Arial"/>
      <color rgb="00000000"/>
      <sz val="10"/>
    </font>
    <font>
      <name val="Arial"/>
      <color rgb="000000FF"/>
      <sz val="10"/>
    </font>
    <font>
      <name val="Arial"/>
      <color rgb="00008000"/>
      <sz val="10"/>
    </font>
    <font>
      <name val="Arial"/>
      <b val="1"/>
      <color rgb="00FFFFFF"/>
      <sz val="10"/>
    </font>
    <font>
      <name val="Arial"/>
      <i val="1"/>
      <color rgb="00666666"/>
      <sz val="9"/>
    </font>
  </fonts>
  <fills count="11">
    <fill>
      <patternFill/>
    </fill>
    <fill>
      <patternFill patternType="gray125"/>
    </fill>
    <fill>
      <patternFill patternType="solid">
        <fgColor rgb="001A7A6E"/>
      </patternFill>
    </fill>
    <fill>
      <patternFill patternType="solid">
        <fgColor rgb="001F4E79"/>
      </patternFill>
    </fill>
    <fill>
      <patternFill patternType="solid">
        <fgColor rgb="00D9D9D9"/>
      </patternFill>
    </fill>
    <fill>
      <patternFill patternType="solid">
        <fgColor rgb="00FFFF00"/>
      </patternFill>
    </fill>
    <fill>
      <patternFill patternType="solid">
        <fgColor rgb="00E8D5F5"/>
      </patternFill>
    </fill>
    <fill>
      <patternFill patternType="solid">
        <fgColor rgb="007B2D8B"/>
      </patternFill>
    </fill>
    <fill>
      <patternFill patternType="solid">
        <fgColor rgb="00B8860B"/>
      </patternFill>
    </fill>
    <fill>
      <patternFill patternType="solid">
        <fgColor rgb="00FDECEA"/>
      </patternFill>
    </fill>
    <fill>
      <patternFill patternType="solid">
        <fgColor rgb="00FAEEDA"/>
      </patternFill>
    </fill>
  </fills>
  <borders count="5">
    <border>
      <left/>
      <right/>
      <top/>
      <bottom/>
      <diagonal/>
    </border>
    <border>
      <left style="thin">
        <color rgb="00BBBBBB"/>
      </left>
      <right style="thin">
        <color rgb="00BBBBBB"/>
      </right>
      <top style="thin">
        <color rgb="00BBBBBB"/>
      </top>
      <bottom style="thin">
        <color rgb="00BBBBBB"/>
      </bottom>
    </border>
    <border>
      <left/>
      <right/>
      <top style="thin">
        <color rgb="00BBBBBB"/>
      </top>
      <bottom/>
      <diagonal/>
    </border>
    <border>
      <left/>
      <right style="thin">
        <color rgb="00BBBBBB"/>
      </right>
      <top style="thin">
        <color rgb="00BBBBBB"/>
      </top>
      <bottom/>
      <diagonal/>
    </border>
    <border>
      <left/>
      <right style="thin">
        <color rgb="00BBBBBB"/>
      </right>
      <top style="thin">
        <color rgb="00BBBBBB"/>
      </top>
      <bottom style="thin">
        <color rgb="00BBBBBB"/>
      </bottom>
      <diagonal/>
    </border>
  </borders>
  <cellStyleXfs count="1">
    <xf numFmtId="0" fontId="0" fillId="0" borderId="0"/>
  </cellStyleXfs>
  <cellXfs count="35">
    <xf numFmtId="0" fontId="0" fillId="0" borderId="0" pivotButton="0" quotePrefix="0" xfId="0"/>
    <xf numFmtId="0" fontId="1" fillId="2" borderId="0" applyAlignment="1" pivotButton="0" quotePrefix="0" xfId="0">
      <alignment horizontal="center" vertical="center" wrapText="1"/>
    </xf>
    <xf numFmtId="0" fontId="2" fillId="3" borderId="0" applyAlignment="1" pivotButton="0" quotePrefix="0" xfId="0">
      <alignment horizontal="center" vertical="center" wrapText="1"/>
    </xf>
    <xf numFmtId="0" fontId="3" fillId="0" borderId="1" applyAlignment="1" pivotButton="0" quotePrefix="0" xfId="0">
      <alignment horizontal="left" vertical="center" wrapText="1"/>
    </xf>
    <xf numFmtId="0" fontId="4" fillId="0" borderId="1" applyAlignment="1" pivotButton="0" quotePrefix="0" xfId="0">
      <alignment horizontal="left" vertical="center" wrapText="1"/>
    </xf>
    <xf numFmtId="0" fontId="3" fillId="4" borderId="1" applyAlignment="1" pivotButton="0" quotePrefix="0" xfId="0">
      <alignment horizontal="left" vertical="center" wrapText="1"/>
    </xf>
    <xf numFmtId="0" fontId="7" fillId="3" borderId="1" applyAlignment="1" pivotButton="0" quotePrefix="0" xfId="0">
      <alignment horizontal="left" vertical="center" wrapText="1"/>
    </xf>
    <xf numFmtId="0" fontId="0" fillId="0" borderId="4" pivotButton="0" quotePrefix="0" xfId="0"/>
    <xf numFmtId="0" fontId="8" fillId="0" borderId="1" applyAlignment="1" pivotButton="0" quotePrefix="0" xfId="0">
      <alignment horizontal="left" vertical="top" wrapText="1"/>
    </xf>
    <xf numFmtId="0" fontId="6" fillId="0" borderId="1" applyAlignment="1" pivotButton="0" quotePrefix="0" xfId="0">
      <alignment horizontal="left" vertical="center" wrapText="1"/>
    </xf>
    <xf numFmtId="0" fontId="3" fillId="5" borderId="1" applyAlignment="1" pivotButton="0" quotePrefix="0" xfId="0">
      <alignment horizontal="left" vertical="center" wrapText="1"/>
    </xf>
    <xf numFmtId="0" fontId="3" fillId="6" borderId="1" applyAlignment="1" pivotButton="0" quotePrefix="0" xfId="0">
      <alignment horizontal="left" vertical="center" wrapText="1"/>
    </xf>
    <xf numFmtId="3" fontId="3" fillId="0" borderId="1" pivotButton="0" quotePrefix="0" xfId="0"/>
    <xf numFmtId="164" fontId="3" fillId="0" borderId="1" pivotButton="0" quotePrefix="0" xfId="0"/>
    <xf numFmtId="165" fontId="3" fillId="0" borderId="1" pivotButton="0" quotePrefix="0" xfId="0"/>
    <xf numFmtId="166" fontId="3" fillId="0" borderId="1" pivotButton="0" quotePrefix="0" xfId="0"/>
    <xf numFmtId="0" fontId="7" fillId="2" borderId="1" applyAlignment="1" pivotButton="0" quotePrefix="0" xfId="0">
      <alignment horizontal="center" vertical="center" wrapText="1"/>
    </xf>
    <xf numFmtId="0" fontId="7" fillId="3" borderId="1" applyAlignment="1" pivotButton="0" quotePrefix="0" xfId="0">
      <alignment horizontal="center" vertical="center" wrapText="1"/>
    </xf>
    <xf numFmtId="3" fontId="5" fillId="0" borderId="1" applyAlignment="1" pivotButton="0" quotePrefix="0" xfId="0">
      <alignment horizontal="right" vertical="center"/>
    </xf>
    <xf numFmtId="3" fontId="4" fillId="0" borderId="1" applyAlignment="1" pivotButton="0" quotePrefix="0" xfId="0">
      <alignment horizontal="right" vertical="center"/>
    </xf>
    <xf numFmtId="2" fontId="5" fillId="0" borderId="1" applyAlignment="1" pivotButton="0" quotePrefix="0" xfId="0">
      <alignment horizontal="right" vertical="center"/>
    </xf>
    <xf numFmtId="0" fontId="8" fillId="0" borderId="0" applyAlignment="1" pivotButton="0" quotePrefix="0" xfId="0">
      <alignment horizontal="left" vertical="top" wrapText="1"/>
    </xf>
    <xf numFmtId="166" fontId="4" fillId="0" borderId="1" applyAlignment="1" pivotButton="0" quotePrefix="0" xfId="0">
      <alignment horizontal="right" vertical="center"/>
    </xf>
    <xf numFmtId="167" fontId="4" fillId="0" borderId="1" applyAlignment="1" pivotButton="0" quotePrefix="0" xfId="0">
      <alignment horizontal="right" vertical="center"/>
    </xf>
    <xf numFmtId="168" fontId="5" fillId="0" borderId="1" applyAlignment="1" pivotButton="0" quotePrefix="0" xfId="0">
      <alignment horizontal="right" vertical="center"/>
    </xf>
    <xf numFmtId="166" fontId="5" fillId="0" borderId="1" applyAlignment="1" pivotButton="0" quotePrefix="0" xfId="0">
      <alignment horizontal="right" vertical="center"/>
    </xf>
    <xf numFmtId="168" fontId="3" fillId="0" borderId="1" pivotButton="0" quotePrefix="0" xfId="0"/>
    <xf numFmtId="0" fontId="7" fillId="4" borderId="1" applyAlignment="1" pivotButton="0" quotePrefix="0" xfId="0">
      <alignment horizontal="center" vertical="center" wrapText="1"/>
    </xf>
    <xf numFmtId="0" fontId="7" fillId="7" borderId="1" applyAlignment="1" pivotButton="0" quotePrefix="0" xfId="0">
      <alignment horizontal="center" vertical="center" wrapText="1"/>
    </xf>
    <xf numFmtId="0" fontId="7" fillId="8" borderId="1" applyAlignment="1" pivotButton="0" quotePrefix="0" xfId="0">
      <alignment horizontal="center" vertical="center" wrapText="1"/>
    </xf>
    <xf numFmtId="3" fontId="0" fillId="0" borderId="1" pivotButton="0" quotePrefix="0" xfId="0"/>
    <xf numFmtId="164" fontId="0" fillId="0" borderId="1" pivotButton="0" quotePrefix="0" xfId="0"/>
    <xf numFmtId="0" fontId="3" fillId="9" borderId="1" applyAlignment="1" pivotButton="0" quotePrefix="0" xfId="0">
      <alignment horizontal="center" vertical="center" wrapText="1"/>
    </xf>
    <xf numFmtId="0" fontId="4" fillId="0" borderId="1" applyAlignment="1" pivotButton="0" quotePrefix="0" xfId="0">
      <alignment horizontal="left" vertical="top" wrapText="1"/>
    </xf>
    <xf numFmtId="0" fontId="3" fillId="10"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cols>
    <col width="34" customWidth="1" min="1" max="1"/>
    <col width="58" customWidth="1" min="2" max="2"/>
  </cols>
  <sheetData>
    <row r="1" ht="32" customHeight="1">
      <c r="A1" s="1" t="inlineStr">
        <is>
          <t>COST-EFFECTIVENESS ANALYSIS</t>
        </is>
      </c>
    </row>
    <row r="2" ht="22" customHeight="1">
      <c r="A2" s="2" t="inlineStr">
        <is>
          <t>MWA KENYA (DRIP FUNDI) — PRELIMINARY: no health headline by design</t>
        </is>
      </c>
    </row>
    <row r="4">
      <c r="A4" s="3" t="inlineStr">
        <is>
          <t>Intervention</t>
        </is>
      </c>
      <c r="B4" s="4" t="inlineStr">
        <is>
          <t>Sensor-monitored borehole uptime + repair logistics, 5 ASAL counties</t>
        </is>
      </c>
    </row>
    <row r="5">
      <c r="A5" s="3" t="inlineStr">
        <is>
          <t>Pathway</t>
        </is>
      </c>
      <c r="B5" s="4" t="inlineStr">
        <is>
          <t>Drought-resilience water ACCESS (quantity/reliability), carbon-financed maintenance</t>
        </is>
      </c>
    </row>
    <row r="6">
      <c r="A6" s="3" t="inlineStr">
        <is>
          <t>Partner</t>
        </is>
      </c>
      <c r="B6" s="4" t="inlineStr">
        <is>
          <t>Millennium Water Alliance; gov't NDMA Kenya; USAID BHA installation grant</t>
        </is>
      </c>
    </row>
    <row r="7">
      <c r="A7" s="3" t="inlineStr">
        <is>
          <t>Analyst / Date</t>
        </is>
      </c>
      <c r="B7" s="4" t="inlineStr">
        <is>
          <t>Virridy Carbon CEA Toolbox (Claude) — 2026-08-07</t>
        </is>
      </c>
    </row>
    <row r="8">
      <c r="A8" s="3" t="inlineStr">
        <is>
          <t>Version</t>
        </is>
      </c>
      <c r="B8" s="4" t="inlineStr">
        <is>
          <t>v1 PRELIMINARY</t>
        </is>
      </c>
    </row>
    <row r="9">
      <c r="A9" s="3" t="inlineStr">
        <is>
          <t>Data basis</t>
        </is>
      </c>
      <c r="B9" s="4" t="inlineStr">
        <is>
          <t>Proforma extract 2026-08-07; GS SDWS V2.0 bottom-up yield 0.103</t>
        </is>
      </c>
    </row>
    <row r="12">
      <c r="A12" s="5" t="inlineStr">
        <is>
          <t>COLOR KEY</t>
        </is>
      </c>
    </row>
    <row r="13">
      <c r="A13" s="6" t="inlineStr">
        <is>
          <t>WHY THERE IS NO $/DALY HEADLINE</t>
        </is>
      </c>
      <c r="B13" s="7" t="n"/>
    </row>
    <row r="14">
      <c r="A14" s="8" t="inlineStr">
        <is>
          <t>This program restores and keeps WATER ACCESS during drought; it does not treat water quality. A defensible DALY pathway (borehole uptime -&gt; consumption/health in ASAL drought) has not been designed, and publishing one would be false precision. Measured service outcomes and carbon metrics are the honest outputs of v1. The EAP pipeline is NOT applied because no health effect size is modeled.</t>
        </is>
      </c>
      <c r="B14" s="4" t="inlineStr">
        <is>
          <t>Calculated formula — do not hardcode</t>
        </is>
      </c>
    </row>
    <row r="15">
      <c r="A15" s="9" t="inlineStr">
        <is>
          <t>Green text</t>
        </is>
      </c>
      <c r="B15" s="4" t="inlineStr">
        <is>
          <t>Cross-sheet reference</t>
        </is>
      </c>
    </row>
    <row r="16">
      <c r="A16" s="10" t="inlineStr">
        <is>
          <t>Repair time (measured)</t>
        </is>
      </c>
      <c r="B16" s="3" t="inlineStr">
        <is>
          <t>214 -&gt; 26 days</t>
        </is>
      </c>
    </row>
    <row r="17">
      <c r="A17" s="11" t="inlineStr">
        <is>
          <t>Borehole functionality (measured)</t>
        </is>
      </c>
      <c r="B17" s="3" t="inlineStr">
        <is>
          <t>56% -&gt; 91% (target 90% uptime)</t>
        </is>
      </c>
    </row>
    <row r="18">
      <c r="A18" s="3" t="inlineStr">
        <is>
          <t>Net credits 2025-2033 (tCO2e)</t>
        </is>
      </c>
      <c r="B18" s="12" t="n">
        <v>543194</v>
      </c>
    </row>
    <row r="19">
      <c r="A19" s="3" t="inlineStr">
        <is>
          <t>$/tCO2e (full cost basis)</t>
        </is>
      </c>
      <c r="B19" s="13" t="n">
        <v>13.79029260264289</v>
      </c>
    </row>
    <row r="20">
      <c r="A20" s="3" t="inlineStr">
        <is>
          <t xml:space="preserve">  vs SCC $185</t>
        </is>
      </c>
      <c r="B20" s="14" t="n">
        <v>13.41523384098065</v>
      </c>
    </row>
    <row r="21">
      <c r="A21" s="3" t="inlineStr">
        <is>
          <t>$/tCO2e integrity-adjusted (0.765)</t>
        </is>
      </c>
      <c r="B21" s="13" t="n">
        <v>18.02652627796456</v>
      </c>
    </row>
    <row r="22">
      <c r="A22" s="3" t="inlineStr">
        <is>
          <t xml:space="preserve">  vs SCC $185</t>
        </is>
      </c>
      <c r="B22" s="14" t="n">
        <v>10.2626538883502</v>
      </c>
    </row>
    <row r="23">
      <c r="A23" s="3" t="inlineStr">
        <is>
          <t>Maintenance financing 2025-33 (70% of partner carbon revenue)</t>
        </is>
      </c>
      <c r="B23" s="15" t="n">
        <v>5675872.118</v>
      </c>
    </row>
    <row r="24">
      <c r="A24" s="3" t="inlineStr">
        <is>
          <t>Maintenance financing per person-year (steady state, matched population)</t>
        </is>
      </c>
      <c r="B24" s="13" t="n">
        <v>1.143506</v>
      </c>
    </row>
  </sheetData>
  <mergeCells count="4">
    <mergeCell ref="A13:B13"/>
    <mergeCell ref="A2:B2"/>
    <mergeCell ref="A1:B1"/>
    <mergeCell ref="A12:B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3"/>
  <sheetViews>
    <sheetView workbookViewId="0">
      <selection activeCell="A1" sqref="A1"/>
    </sheetView>
  </sheetViews>
  <sheetFormatPr baseColWidth="8" defaultRowHeight="15"/>
  <cols>
    <col width="46" customWidth="1" min="1" max="1"/>
    <col width="13"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5" customWidth="1" min="11" max="11"/>
  </cols>
  <sheetData>
    <row r="1">
      <c r="A1" s="5" t="inlineStr">
        <is>
          <t>SERIES 2025-2033 (proforma extract 2026-08-07)</t>
        </is>
      </c>
    </row>
    <row r="2">
      <c r="A2" s="16" t="inlineStr">
        <is>
          <t>Series</t>
        </is>
      </c>
      <c r="B2" s="17" t="n">
        <v>2025</v>
      </c>
      <c r="C2" s="17" t="n">
        <v>2026</v>
      </c>
      <c r="D2" s="17" t="n">
        <v>2027</v>
      </c>
      <c r="E2" s="17" t="n">
        <v>2028</v>
      </c>
      <c r="F2" s="17" t="n">
        <v>2029</v>
      </c>
      <c r="G2" s="17" t="n">
        <v>2030</v>
      </c>
      <c r="H2" s="17" t="n">
        <v>2031</v>
      </c>
      <c r="I2" s="17" t="n">
        <v>2032</v>
      </c>
      <c r="J2" s="17" t="n">
        <v>2033</v>
      </c>
      <c r="K2" s="16" t="inlineStr">
        <is>
          <t>Total</t>
        </is>
      </c>
    </row>
    <row r="3">
      <c r="A3" s="4" t="inlineStr">
        <is>
          <t>Net credits (tCO2e)</t>
        </is>
      </c>
      <c r="B3" s="18" t="n">
        <v>0</v>
      </c>
      <c r="C3" s="18" t="n">
        <v>16231</v>
      </c>
      <c r="D3" s="18" t="n">
        <v>26019</v>
      </c>
      <c r="E3" s="18" t="n">
        <v>56196</v>
      </c>
      <c r="F3" s="18" t="n">
        <v>69843</v>
      </c>
      <c r="G3" s="18" t="n">
        <v>83491</v>
      </c>
      <c r="H3" s="18" t="n">
        <v>97138</v>
      </c>
      <c r="I3" s="18" t="n">
        <v>97138</v>
      </c>
      <c r="J3" s="18" t="n">
        <v>97138</v>
      </c>
      <c r="K3" s="19">
        <f>SUM(B3:J3)</f>
        <v/>
      </c>
    </row>
    <row r="4">
      <c r="A4" s="4" t="inlineStr">
        <is>
          <t>Buy price to partner ($/cr)</t>
        </is>
      </c>
      <c r="B4" s="20" t="n">
        <v>9.199999999999999</v>
      </c>
      <c r="C4" s="20" t="n">
        <v>9.199999999999999</v>
      </c>
      <c r="D4" s="20" t="n">
        <v>9.300000000000001</v>
      </c>
      <c r="E4" s="20" t="n">
        <v>9.5</v>
      </c>
      <c r="F4" s="20" t="n">
        <v>9.6</v>
      </c>
      <c r="G4" s="20" t="n">
        <v>9.699999999999999</v>
      </c>
      <c r="H4" s="20" t="n">
        <v>9.800000000000001</v>
      </c>
      <c r="I4" s="20" t="n">
        <v>9.9</v>
      </c>
      <c r="J4" s="20" t="n">
        <v>9.9</v>
      </c>
      <c r="K4" s="19">
        <f>SUM(B4:J4)</f>
        <v/>
      </c>
    </row>
    <row r="5">
      <c r="A5" s="4" t="inlineStr">
        <is>
          <t>Sell price, channel ($/cr)</t>
        </is>
      </c>
      <c r="B5" s="20" t="n">
        <v>15</v>
      </c>
      <c r="C5" s="20" t="n">
        <v>15</v>
      </c>
      <c r="D5" s="20" t="n">
        <v>18</v>
      </c>
      <c r="E5" s="20" t="n">
        <v>19</v>
      </c>
      <c r="F5" s="20" t="n">
        <v>20</v>
      </c>
      <c r="G5" s="20" t="n">
        <v>25</v>
      </c>
      <c r="H5" s="20" t="n">
        <v>30</v>
      </c>
      <c r="I5" s="20" t="n">
        <v>30</v>
      </c>
      <c r="J5" s="20" t="n">
        <v>30</v>
      </c>
      <c r="K5" s="19">
        <f>SUM(B5:J5)</f>
        <v/>
      </c>
    </row>
    <row r="6">
      <c r="A6" s="4" t="inlineStr">
        <is>
          <t>Virridy purchases ($)</t>
        </is>
      </c>
      <c r="B6" s="18" t="n">
        <v>0</v>
      </c>
      <c r="C6" s="18" t="n">
        <v>149325</v>
      </c>
      <c r="D6" s="18" t="n">
        <v>241977</v>
      </c>
      <c r="E6" s="18" t="n">
        <v>533862</v>
      </c>
      <c r="F6" s="18" t="n">
        <v>670493</v>
      </c>
      <c r="G6" s="18" t="n">
        <v>809863</v>
      </c>
      <c r="H6" s="18" t="n">
        <v>951952</v>
      </c>
      <c r="I6" s="18" t="n">
        <v>961666</v>
      </c>
      <c r="J6" s="18" t="n">
        <v>961666</v>
      </c>
      <c r="K6" s="19">
        <f>SUM(B6:J6)</f>
        <v/>
      </c>
    </row>
    <row r="7">
      <c r="A7" s="4" t="inlineStr">
        <is>
          <t>Partner upside 30% ($)</t>
        </is>
      </c>
      <c r="B7" s="18" t="n">
        <v>0</v>
      </c>
      <c r="C7" s="18" t="n">
        <v>28242</v>
      </c>
      <c r="D7" s="18" t="n">
        <v>67910</v>
      </c>
      <c r="E7" s="18" t="n">
        <v>160159</v>
      </c>
      <c r="F7" s="18" t="n">
        <v>217910</v>
      </c>
      <c r="G7" s="18" t="n">
        <v>383224</v>
      </c>
      <c r="H7" s="18" t="n">
        <v>588656</v>
      </c>
      <c r="I7" s="18" t="n">
        <v>585742</v>
      </c>
      <c r="J7" s="18" t="n">
        <v>585742</v>
      </c>
      <c r="K7" s="19">
        <f>SUM(B7:J7)</f>
        <v/>
      </c>
    </row>
    <row r="8">
      <c r="A8" s="4" t="inlineStr">
        <is>
          <t>Implied population (credits/0.103)</t>
        </is>
      </c>
      <c r="B8" s="18" t="n">
        <v>0</v>
      </c>
      <c r="C8" s="18" t="n">
        <v>157583</v>
      </c>
      <c r="D8" s="18" t="n">
        <v>252612</v>
      </c>
      <c r="E8" s="18" t="n">
        <v>545592</v>
      </c>
      <c r="F8" s="18" t="n">
        <v>678087</v>
      </c>
      <c r="G8" s="18" t="n">
        <v>810592</v>
      </c>
      <c r="H8" s="18" t="n">
        <v>943087</v>
      </c>
      <c r="I8" s="18" t="n">
        <v>943087</v>
      </c>
      <c r="J8" s="18" t="n">
        <v>943087</v>
      </c>
      <c r="K8" s="19">
        <f>SUM(B8:J8)</f>
        <v/>
      </c>
    </row>
    <row r="10">
      <c r="A10" s="5" t="inlineStr">
        <is>
          <t>COST BASIS — SINGLE DENOMINATOR</t>
        </is>
      </c>
    </row>
    <row r="11">
      <c r="A11" s="4" t="inlineStr">
        <is>
          <t>USAID BHA installation grant ($)</t>
        </is>
      </c>
      <c r="B11" s="18" t="n">
        <v>2000000</v>
      </c>
      <c r="C11" s="21" t="inlineStr">
        <is>
          <t>installed the sensors/systems the credits monitor</t>
        </is>
      </c>
    </row>
    <row r="12">
      <c r="A12" s="4" t="inlineStr">
        <is>
          <t>Guaranteed first batch ($)</t>
        </is>
      </c>
      <c r="B12" s="18" t="n">
        <v>210000</v>
      </c>
      <c r="C12" s="21" t="inlineStr">
        <is>
          <t>MIN(credits,7000) x $30, once (2026)</t>
        </is>
      </c>
    </row>
    <row r="13">
      <c r="A13" s="4" t="inlineStr">
        <is>
          <t>Credit purchases 2025-33 ($)</t>
        </is>
      </c>
      <c r="B13" s="18" t="n">
        <v>5280804</v>
      </c>
      <c r="C13" s="21" t="inlineStr">
        <is>
          <t>credits x buy price</t>
        </is>
      </c>
    </row>
    <row r="14">
      <c r="A14" s="3" t="inlineStr">
        <is>
          <t>TOTAL_PROGRAMME_COST ($)</t>
        </is>
      </c>
      <c r="B14" s="22">
        <f>B11+B12+B13</f>
        <v/>
      </c>
    </row>
    <row r="15">
      <c r="A15" s="4" t="inlineStr">
        <is>
          <t>Person-years served (credits / 0.103)</t>
        </is>
      </c>
      <c r="B15" s="18" t="n">
        <v>5273728</v>
      </c>
      <c r="C15" s="21" t="inlineStr">
        <is>
          <t>FLAG: implies population ramp 158K (2026) -&gt; 943K (2031+); verified current reach 120,000 people / 200 sites</t>
        </is>
      </c>
    </row>
    <row r="16">
      <c r="A16" s="4" t="inlineStr">
        <is>
          <t>Cost per person-year ($)</t>
        </is>
      </c>
      <c r="B16" s="23">
        <f>B14/B15</f>
        <v/>
      </c>
    </row>
    <row r="18">
      <c r="A18" s="5" t="inlineStr">
        <is>
          <t>INTEGRITY + FINANCING</t>
        </is>
      </c>
    </row>
    <row r="19">
      <c r="A19" s="4" t="inlineStr">
        <is>
          <t>Residual baseline factor</t>
        </is>
      </c>
      <c r="B19" s="24" t="n">
        <v>0.85</v>
      </c>
      <c r="C19" s="21" t="inlineStr">
        <is>
          <t>V2.0 bottom-up reconstruction, DHS QPW 3.25 anchored</t>
        </is>
      </c>
    </row>
    <row r="20">
      <c r="A20" s="4" t="inlineStr">
        <is>
          <t>Uptime/delivery factor</t>
        </is>
      </c>
      <c r="B20" s="24" t="n">
        <v>0.9</v>
      </c>
      <c r="C20" s="21" t="inlineStr">
        <is>
          <t>90% uptime target; sensor-verified</t>
        </is>
      </c>
    </row>
    <row r="21">
      <c r="A21" s="4" t="inlineStr">
        <is>
          <t>Leakage</t>
        </is>
      </c>
      <c r="B21" s="24" t="n">
        <v>1</v>
      </c>
      <c r="C21" s="21" t="inlineStr"/>
    </row>
    <row r="22">
      <c r="A22" s="4" t="inlineStr">
        <is>
          <t>Maintenance share of partner revenue</t>
        </is>
      </c>
      <c r="B22" s="24" t="n">
        <v>0.7</v>
      </c>
      <c r="C22" s="21" t="inlineStr">
        <is>
          <t>program commitment: &gt;70% to pump maintenance</t>
        </is>
      </c>
    </row>
    <row r="23">
      <c r="A23" s="4" t="inlineStr">
        <is>
          <t>Social Cost of Carbon ($/t)</t>
        </is>
      </c>
      <c r="B23" s="25" t="n">
        <v>185</v>
      </c>
      <c r="C23" s="21" t="inlineStr">
        <is>
          <t>Rennert et al. 2022</t>
        </is>
      </c>
    </row>
  </sheetData>
  <mergeCells count="3">
    <mergeCell ref="A1:K1"/>
    <mergeCell ref="A18:K18"/>
    <mergeCell ref="A10:K1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48" customWidth="1" min="1" max="1"/>
    <col width="18" customWidth="1" min="2" max="2"/>
    <col width="16" customWidth="1" min="3" max="3"/>
    <col width="16" customWidth="1" min="4" max="4"/>
    <col width="16" customWidth="1" min="5" max="5"/>
    <col width="60" customWidth="1" min="6" max="6"/>
  </cols>
  <sheetData>
    <row r="1">
      <c r="A1" s="5" t="inlineStr">
        <is>
          <t>CARBON + FINANCING METRICS (no health chain by design)</t>
        </is>
      </c>
    </row>
    <row r="2">
      <c r="A2" s="3" t="inlineStr">
        <is>
          <t>Total net credits (tCO2e)</t>
        </is>
      </c>
      <c r="B2" s="12" t="n">
        <v>543194</v>
      </c>
    </row>
    <row r="3">
      <c r="A3" s="3" t="inlineStr">
        <is>
          <t>$/tCO2e (cost basis)</t>
        </is>
      </c>
      <c r="B3" s="13" t="n">
        <v>13.79029260264289</v>
      </c>
    </row>
    <row r="4">
      <c r="A4" s="3" t="inlineStr">
        <is>
          <t>vs SCC (credited)</t>
        </is>
      </c>
      <c r="B4" s="14" t="n">
        <v>13.41523384098065</v>
      </c>
    </row>
    <row r="5">
      <c r="A5" s="3" t="inlineStr">
        <is>
          <t>Credit integrity ratio</t>
        </is>
      </c>
      <c r="B5" s="26" t="n">
        <v>0.765</v>
      </c>
    </row>
    <row r="6">
      <c r="A6" s="3" t="inlineStr">
        <is>
          <t>$/tCO2e integrity-adjusted</t>
        </is>
      </c>
      <c r="B6" s="13" t="n">
        <v>18.02652627796456</v>
      </c>
    </row>
    <row r="7">
      <c r="A7" s="3" t="inlineStr">
        <is>
          <t>vs SCC (integrity)</t>
        </is>
      </c>
      <c r="B7" s="14" t="n">
        <v>10.2626538883502</v>
      </c>
    </row>
    <row r="8">
      <c r="A8" s="3" t="inlineStr">
        <is>
          <t>Partner-side carbon revenue 2025-33 ($)</t>
        </is>
      </c>
      <c r="B8" s="15" t="n">
        <v>8108389</v>
      </c>
    </row>
    <row r="9">
      <c r="A9" s="3" t="inlineStr">
        <is>
          <t>Maintenance financing (70%) ($)</t>
        </is>
      </c>
      <c r="B9" s="15" t="n">
        <v>5675872</v>
      </c>
    </row>
    <row r="10">
      <c r="A10" s="3" t="inlineStr">
        <is>
          <t>Maintenance $/person-year (steady state)</t>
        </is>
      </c>
      <c r="B10" s="13" t="n">
        <v>1.143506</v>
      </c>
    </row>
    <row r="12">
      <c r="A12" s="5" t="inlineStr">
        <is>
          <t>ONE-WAY SCENARIOS (preliminary — no Monte Carlo)</t>
        </is>
      </c>
    </row>
    <row r="13">
      <c r="A13" s="27" t="inlineStr">
        <is>
          <t>Scenario</t>
        </is>
      </c>
      <c r="B13" s="27" t="inlineStr">
        <is>
          <t>Credits</t>
        </is>
      </c>
      <c r="C13" s="16" t="inlineStr">
        <is>
          <t>$/t cost basis</t>
        </is>
      </c>
      <c r="D13" s="17" t="inlineStr">
        <is>
          <t>$/t integrity-adj</t>
        </is>
      </c>
      <c r="E13" s="28" t="inlineStr">
        <is>
          <t>Maint $/person-yr</t>
        </is>
      </c>
      <c r="F13" s="29" t="inlineStr">
        <is>
          <t>Reading</t>
        </is>
      </c>
    </row>
    <row r="14">
      <c r="A14" s="4" t="inlineStr">
        <is>
          <t>Base case</t>
        </is>
      </c>
      <c r="B14" s="30" t="n">
        <v>543194</v>
      </c>
      <c r="C14" s="31" t="n">
        <v>13.79029260264289</v>
      </c>
      <c r="D14" s="31" t="n">
        <v>18.02652627796456</v>
      </c>
      <c r="E14" s="31" t="n">
        <v>1.143506</v>
      </c>
      <c r="F14" s="4" t="inlineStr">
        <is>
          <t>expanded-demand base</t>
        </is>
      </c>
    </row>
    <row r="15">
      <c r="A15" s="4" t="inlineStr">
        <is>
          <t>S1 contracted-only (Mortenson 147,440)</t>
        </is>
      </c>
      <c r="B15" s="30" t="n">
        <v>147440</v>
      </c>
      <c r="C15" s="31" t="n">
        <v>24.70132257189365</v>
      </c>
      <c r="D15" s="31" t="n">
        <v>32.28931055149497</v>
      </c>
      <c r="E15" s="31" t="n">
        <v>0.7058589999999998</v>
      </c>
      <c r="F15" s="4" t="inlineStr">
        <is>
          <t>floor case; still 7.5x SCC</t>
        </is>
      </c>
    </row>
    <row r="16">
      <c r="A16" s="4" t="inlineStr">
        <is>
          <t>S2 voluntary $10 backstop</t>
        </is>
      </c>
      <c r="B16" s="30" t="n">
        <v>543194</v>
      </c>
      <c r="C16" s="31" t="n">
        <v>13.79029260264289</v>
      </c>
      <c r="D16" s="31" t="n">
        <v>18.02652627796456</v>
      </c>
      <c r="E16" s="31" t="n">
        <v>0.7109059999999999</v>
      </c>
      <c r="F16" s="4" t="inlineStr">
        <is>
          <t>cost side unchanged; maintenance financing thins to $0.71/person-yr</t>
        </is>
      </c>
    </row>
    <row r="17">
      <c r="A17" s="4" t="inlineStr">
        <is>
          <t>S3 uptime 0.75</t>
        </is>
      </c>
      <c r="B17" s="30" t="n">
        <v>543194</v>
      </c>
      <c r="C17" s="31" t="n">
        <v>13.79029260264289</v>
      </c>
      <c r="D17" s="31" t="n">
        <v>21.63183153355747</v>
      </c>
      <c r="E17" s="31" t="n">
        <v>0.9529216666666664</v>
      </c>
      <c r="F17" s="4" t="inlineStr">
        <is>
          <t>integrity 0.64; still 8.6x SCC</t>
        </is>
      </c>
    </row>
  </sheetData>
  <mergeCells count="2">
    <mergeCell ref="A1:F1"/>
    <mergeCell ref="A12:F1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2" customWidth="1" min="1" max="1"/>
    <col width="18" customWidth="1" min="2" max="2"/>
    <col width="68" customWidth="1" min="3" max="3"/>
  </cols>
  <sheetData>
    <row r="1">
      <c r="A1" s="16" t="inlineStr">
        <is>
          <t>Critique Dimension</t>
        </is>
      </c>
      <c r="B1" s="16" t="inlineStr">
        <is>
          <t>Rating</t>
        </is>
      </c>
      <c r="C1" s="16" t="inlineStr">
        <is>
          <t>Assessment</t>
        </is>
      </c>
    </row>
    <row r="2" ht="80" customHeight="1">
      <c r="A2" s="3" t="inlineStr">
        <is>
          <t>1. Effect size quality</t>
        </is>
      </c>
      <c r="B2" s="32" t="inlineStr">
        <is>
          <t>FLAG</t>
        </is>
      </c>
      <c r="C2" s="33" t="inlineStr">
        <is>
          <t>No health effect size is modeled, deliberately. The service outcomes (repair 214-&gt;26 days, functionality 56%-&gt;91%) are measured program data, not modeled effects. The EAP pipeline is not applied. Designing a defensible drought-access -&gt; health pathway is the v2 gate.</t>
        </is>
      </c>
    </row>
    <row r="3" ht="80" customHeight="1">
      <c r="A3" s="3" t="inlineStr">
        <is>
          <t>2. Counterfactual robustness</t>
        </is>
      </c>
      <c r="B3" s="34" t="inlineStr">
        <is>
          <t>MODERATE</t>
        </is>
      </c>
      <c r="C3" s="33" t="inlineStr">
        <is>
          <t>NDMA and county governments are the named alternative maintainers; historical performance (56% functionality pre-program) is the observed counterfactual. Carbon-side: Mortenson offtake is philanthropic demand; commercial replacement developer is less plausible at 0.103 yield.</t>
        </is>
      </c>
    </row>
    <row r="4" ht="80" customHeight="1">
      <c r="A4" s="3" t="inlineStr">
        <is>
          <t>3. Moral weight transparency</t>
        </is>
      </c>
      <c r="B4" s="32" t="inlineStr">
        <is>
          <t>FLAG</t>
        </is>
      </c>
      <c r="C4" s="33" t="inlineStr">
        <is>
          <t>Not applicable in v1: no units of value are computed. Stated to prevent silent reintroduction.</t>
        </is>
      </c>
    </row>
    <row r="5" ht="80" customHeight="1">
      <c r="A5" s="3" t="inlineStr">
        <is>
          <t>4. Attribution &amp; integrity</t>
        </is>
      </c>
      <c r="B5" s="34" t="inlineStr">
        <is>
          <t>MODERATE</t>
        </is>
      </c>
      <c r="C5" s="33" t="inlineStr">
        <is>
          <t>Installation was USAID BHA funded; Virridy's carbon layer finances MAINTENANCE. The model therefore includes the $2M grant in the cost basis rather than claiming maintenance-only costs against full-system benefits. Integrity 0.765 = V2.0 bottom-up baseline 0.85 x uptime 0.90.</t>
        </is>
      </c>
    </row>
    <row r="6" ht="80" customHeight="1">
      <c r="A6" s="3" t="inlineStr">
        <is>
          <t>5. Excluded factors</t>
        </is>
      </c>
      <c r="B6" s="32" t="inlineStr">
        <is>
          <t>FLAG</t>
        </is>
      </c>
      <c r="C6" s="33" t="inlineStr">
        <is>
          <t>Excluded: any health valuation (by design), non-Kenya scaling, sensor replacement capex beyond the grant, NDMA co-financing (would lower Virridy-attributable cost). Population ramp 120K -&gt; ~943K implied by the credit projections is a proforma assumption, flagged, not evidence.</t>
        </is>
      </c>
    </row>
    <row r="7" ht="80" customHeight="1">
      <c r="A7" s="3" t="inlineStr">
        <is>
          <t>6. Ranking stability</t>
        </is>
      </c>
      <c r="B7" s="34" t="inlineStr">
        <is>
          <t>MODERATE</t>
        </is>
      </c>
      <c r="C7" s="33" t="inlineStr">
        <is>
          <t>Climate finding stable: worst scenario (contracted-only) is $24.70/t, 7.5x below SCC. The fragile number is maintenance financing per person-year ($1.14 steady state), which halves at the $10 voluntary backstop.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2026-08-07T22:12:50Z</dcterms:created>
  <dcterms:modified xmlns:dcterms="http://purl.org/dc/terms/" xmlns:xsi="http://www.w3.org/2001/XMLSchema-instance" xsi:type="dcterms:W3CDTF">2026-08-07T22:12:50Z</dcterms:modified>
</cp:coreProperties>
</file>